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calcPr calcId="145621"/>
</workbook>
</file>

<file path=xl/calcChain.xml><?xml version="1.0" encoding="utf-8"?>
<calcChain xmlns="http://schemas.openxmlformats.org/spreadsheetml/2006/main">
  <c r="F33" i="2" l="1"/>
  <c r="F22" i="2" l="1"/>
  <c r="H7" i="2"/>
  <c r="F32" i="2"/>
  <c r="F34" i="2" s="1"/>
  <c r="F35" i="2" s="1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H50" i="2" s="1"/>
  <c r="D51" i="2"/>
  <c r="F51" i="2"/>
  <c r="G51" i="2" s="1"/>
  <c r="D52" i="2"/>
  <c r="F52" i="2"/>
  <c r="G52" i="2" s="1"/>
  <c r="H52" i="2" s="1"/>
  <c r="D53" i="2"/>
  <c r="F53" i="2"/>
  <c r="G53" i="2" s="1"/>
  <c r="D54" i="2"/>
  <c r="F54" i="2"/>
  <c r="G54" i="2" s="1"/>
  <c r="H54" i="2" s="1"/>
  <c r="D55" i="2"/>
  <c r="F55" i="2"/>
  <c r="G55" i="2" s="1"/>
  <c r="D56" i="2"/>
  <c r="F56" i="2"/>
  <c r="G56" i="2" s="1"/>
  <c r="H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D48" i="1"/>
  <c r="D49" i="1"/>
  <c r="D50" i="1"/>
  <c r="F50" i="1"/>
  <c r="G50" i="1" s="1"/>
  <c r="H50" i="1" s="1"/>
  <c r="D51" i="1"/>
  <c r="F51" i="1"/>
  <c r="G51" i="1" s="1"/>
  <c r="D52" i="1"/>
  <c r="F52" i="1"/>
  <c r="G52" i="1" s="1"/>
  <c r="H52" i="1" s="1"/>
  <c r="D53" i="1"/>
  <c r="F53" i="1"/>
  <c r="G53" i="1" s="1"/>
  <c r="D54" i="1"/>
  <c r="F54" i="1"/>
  <c r="G54" i="1" s="1"/>
  <c r="H54" i="1" s="1"/>
  <c r="D55" i="1"/>
  <c r="F55" i="1"/>
  <c r="G55" i="1" s="1"/>
  <c r="D56" i="1"/>
  <c r="F56" i="1"/>
  <c r="G56" i="1" s="1"/>
  <c r="H56" i="1" s="1"/>
  <c r="D57" i="1"/>
  <c r="F57" i="1"/>
  <c r="G57" i="1"/>
  <c r="D58" i="1"/>
  <c r="F58" i="1"/>
  <c r="G58" i="1" s="1"/>
  <c r="H58" i="1" s="1"/>
  <c r="D59" i="1"/>
  <c r="F59" i="1"/>
  <c r="G59" i="1" s="1"/>
  <c r="H59" i="1" s="1"/>
  <c r="D60" i="1"/>
  <c r="F60" i="1"/>
  <c r="H55" i="1" l="1"/>
  <c r="H53" i="1"/>
  <c r="I53" i="1" s="1"/>
  <c r="H51" i="1"/>
  <c r="I51" i="1" s="1"/>
  <c r="H55" i="2"/>
  <c r="H53" i="2"/>
  <c r="H51" i="2"/>
  <c r="H49" i="2"/>
  <c r="I49" i="2" s="1"/>
  <c r="H47" i="2"/>
  <c r="H45" i="2"/>
  <c r="H48" i="2"/>
  <c r="I48" i="2" s="1"/>
  <c r="H46" i="2"/>
  <c r="H44" i="2"/>
  <c r="H57" i="1"/>
  <c r="I57" i="1" s="1"/>
  <c r="I56" i="2"/>
  <c r="I54" i="2"/>
  <c r="I52" i="2"/>
  <c r="I50" i="2"/>
  <c r="I46" i="2"/>
  <c r="I44" i="2"/>
  <c r="H20" i="1"/>
  <c r="I59" i="1"/>
  <c r="I55" i="1"/>
  <c r="G60" i="1"/>
  <c r="I58" i="1"/>
  <c r="I56" i="1"/>
  <c r="I54" i="1"/>
  <c r="I52" i="1"/>
  <c r="I50" i="1"/>
  <c r="F23" i="2"/>
  <c r="F24" i="2" s="1"/>
  <c r="I55" i="2"/>
  <c r="I53" i="2"/>
  <c r="I51" i="2"/>
  <c r="I47" i="2"/>
  <c r="I45" i="2"/>
  <c r="F36" i="2"/>
  <c r="F35" i="1" l="1"/>
  <c r="F36" i="1" s="1"/>
  <c r="F24" i="1"/>
  <c r="I60" i="1"/>
  <c r="J60" i="1" s="1"/>
  <c r="K60" i="1" s="1"/>
  <c r="H60" i="1"/>
  <c r="F25" i="2"/>
  <c r="F26" i="2" s="1"/>
  <c r="F49" i="1"/>
  <c r="G49" i="1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F37" i="1"/>
  <c r="F38" i="1" s="1"/>
  <c r="F39" i="1" l="1"/>
  <c r="F40" i="1"/>
  <c r="F41" i="1" s="1"/>
  <c r="F42" i="1" s="1"/>
  <c r="F43" i="1" s="1"/>
  <c r="I48" i="1"/>
  <c r="J48" i="1" s="1"/>
  <c r="K48" i="1" s="1"/>
  <c r="H48" i="1"/>
  <c r="H49" i="1"/>
  <c r="I49" i="1" s="1"/>
  <c r="J49" i="1" s="1"/>
  <c r="K49" i="1" s="1"/>
  <c r="F25" i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<sst xmlns="http://schemas.openxmlformats.org/spreadsheetml/2006/main" count="340" uniqueCount="182">
  <si>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</si>
  <si>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</si>
  <si>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</si>
  <si>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</si>
  <si>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</si>
  <si>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</si>
  <si>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</si>
  <si>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</si>
  <si>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</si>
  <si>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</si>
  <si>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</si>
  <si>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</si>
  <si>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</si>
  <si>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</si>
  <si>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</si>
  <si>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</si>
  <si>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</si>
  <si>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</si>
  <si>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</si>
  <si>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</si>
  <si>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</si>
  <si>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</si>
  <si>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</si>
  <si>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</si>
  <si>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</si>
  <si>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</si>
  <si>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</si>
  <si>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</si>
  <si>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</si>
  <si>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</si>
  <si>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</si>
  <si>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</si>
  <si>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</si>
  <si>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</si>
  <si>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</si>
  <si>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</si>
  <si>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</si>
  <si>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</si>
  <si>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</si>
  <si>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</si>
  <si>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</si>
  <si>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</si>
  <si>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</si>
  <si>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</si>
  <si>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</si>
  <si>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</si>
  <si>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</si>
  <si>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</si>
  <si>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</si>
  <si>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</si>
  <si>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</si>
  <si>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</si>
  <si>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</si>
  <si>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</si>
  <si>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</si>
  <si>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</si>
  <si>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</si>
  <si>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</si>
  <si>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</si>
  <si>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</si>
  <si>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</si>
  <si>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</si>
  <si>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</si>
  <si>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</si>
  <si>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</si>
  <si>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</si>
  <si>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</si>
  <si>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</si>
  <si>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</si>
  <si>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</si>
  <si>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</si>
  <si>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</si>
  <si>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</si>
  <si>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</si>
  <si>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</si>
  <si>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</si>
  <si>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</si>
  <si>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</si>
  <si>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</si>
  <si>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</si>
  <si>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</si>
  <si>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</si>
  <si>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</si>
  <si>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</si>
  <si>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</si>
  <si>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</si>
  <si>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</si>
  <si>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</si>
  <si>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</si>
  <si>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</si>
  <si>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</si>
  <si>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</si>
  <si>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</si>
  <si>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</si>
  <si>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</si>
  <si>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</si>
  <si>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</si>
  <si>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</si>
  <si>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</si>
  <si>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</si>
  <si>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</si>
  <si>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</si>
  <si>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</si>
  <si>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</si>
  <si>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</si>
  <si>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</si>
  <si>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</si>
  <si>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</si>
  <si>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</si>
  <si>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</si>
  <si>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</si>
  <si>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</si>
  <si>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</si>
  <si>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</si>
  <si>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</si>
  <si>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</si>
  <si>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</si>
  <si>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</si>
  <si>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</si>
  <si>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</si>
  <si>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</si>
  <si>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</si>
  <si>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</si>
  <si>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</si>
  <si>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</si>
  <si>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</si>
  <si>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</si>
  <si>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</si>
  <si>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</si>
  <si>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</si>
  <si>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</si>
  <si>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</si>
  <si>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</si>
  <si>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</si>
  <si>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</si>
  <si>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</si>
  <si>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</si>
  <si>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</si>
  <si>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</si>
  <si>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</si>
  <si>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</si>
  <si>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</si>
  <si>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</si>
  <si>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</si>
  <si>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</si>
  <si>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</si>
  <si>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</si>
  <si>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</si>
  <si>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</si>
  <si>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</si>
  <si>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</si>
  <si>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</si>
  <si>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</si>
  <si>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</si>
  <si>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</si>
  <si>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</si>
  <si>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</si>
  <si>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</si>
  <si>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</si>
  <si>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</si>
  <si>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</si>
  <si>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</si>
  <si>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</si>
  <si>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</si>
  <si>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</si>
  <si>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</si>
  <si>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</si>
  <si>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</si>
  <si>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</si>
  <si>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</si>
  <si>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</si>
  <si>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</si>
  <si>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 xml:space="preserve">Fatturato 2015 (Euro): </t>
  </si>
  <si>
    <t>DIRITTO ANNUALE 2016 - AUSILIO al CALCOLO del DIRITTO DOVUTO</t>
  </si>
  <si>
    <r>
      <t>SR</t>
    </r>
    <r>
      <rPr>
        <sz val="10"/>
        <rFont val="Bitstream Vera Sans"/>
        <family val="2"/>
      </rPr>
      <t xml:space="preserve"> – Importo finale sede ridotto del 40%</t>
    </r>
  </si>
  <si>
    <t xml:space="preserve">Numero unità locali in provincia già iscritte al 31.12.2015: </t>
  </si>
  <si>
    <t>Esempio B – Impresa con sede e N. unita' locali in provincia (già iscritte al 31.12.2015):</t>
  </si>
  <si>
    <r>
      <t>SR</t>
    </r>
    <r>
      <rPr>
        <sz val="10"/>
        <rFont val="Bitstream Vera Sans"/>
        <family val="2"/>
      </rPr>
      <t xml:space="preserve"> – Importo finale ridotto del 40%</t>
    </r>
  </si>
  <si>
    <t>Esempio C – Importo per N. unita' locali fuori provincia (già iscritte al 31.12.2015):</t>
  </si>
  <si>
    <t>Importo finale ridotto del 40%</t>
  </si>
  <si>
    <t>Esempio B – Impresa con sede e N. unita' locali in provincia (già iscritte al 31.12.2015) - NON si applica per i soggetti REA:</t>
  </si>
  <si>
    <t>Esempio C – Importo per N. unita' locali fuori provincia (già iscritte al 31.12.2015)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</si>
</sst>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topLeftCell="A4" workbookViewId="0">
      <selection activeCell="I6" sqref="I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  <c r="I1" s="74"/>
      <c r="IW1"/>
    </row>
    <row r="2" spans="1:257" s="3" customFormat="1" ht="18" customHeight="1">
      <c r="A2" s="82" t="s">
        <v>170</v>
      </c>
      <c r="B2" s="82"/>
      <c r="C2" s="82"/>
      <c r="D2" s="82"/>
      <c r="E2" s="82"/>
      <c r="F2" s="82"/>
      <c r="G2" s="82"/>
      <c r="H2" s="82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172</v>
      </c>
      <c r="H5" s="8">
        <v>2610596</v>
      </c>
      <c r="I5" s="5"/>
    </row>
    <row r="6" spans="1:257" ht="18" customHeight="1">
      <c r="G6" s="6" t="s">
        <v>2</v>
      </c>
      <c r="H6" s="9" t="s">
        <v>91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150000</v>
      </c>
      <c r="G13" s="22">
        <v>1.4999999999999999E-4</v>
      </c>
      <c r="H13" s="23">
        <f t="shared" ref="H13:H19" si="1">ROUND(F13*G13,5)</f>
        <v>22.5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250000</v>
      </c>
      <c r="G14" s="22">
        <v>1.2999999999999999E-4</v>
      </c>
      <c r="H14" s="23">
        <f t="shared" si="1"/>
        <v>32.5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500000</v>
      </c>
      <c r="G15" s="22">
        <v>1E-4</v>
      </c>
      <c r="H15" s="23">
        <f t="shared" si="1"/>
        <v>50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1610596</v>
      </c>
      <c r="G16" s="22">
        <v>9.0000000000000006E-5</v>
      </c>
      <c r="H16" s="23">
        <f t="shared" si="1"/>
        <v>144.95364000000001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449.95364000000001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449.95364000000001</v>
      </c>
      <c r="I24" s="78"/>
      <c r="J24" s="23"/>
      <c r="K24" s="76"/>
    </row>
    <row r="25" spans="1:11">
      <c r="A25" s="17"/>
      <c r="B25" s="26" t="s">
        <v>25</v>
      </c>
      <c r="F25" s="23">
        <f>ROUND($H$7*F24,5)</f>
        <v>89.990729999999999</v>
      </c>
      <c r="G25" s="26"/>
      <c r="I25" s="78"/>
      <c r="J25" s="23"/>
      <c r="K25" s="76"/>
    </row>
    <row r="26" spans="1:11">
      <c r="A26" s="17"/>
      <c r="B26" s="26" t="s">
        <v>26</v>
      </c>
      <c r="F26" s="23">
        <f>ROUND(SUM(F24:F25),5)</f>
        <v>539.94437000000005</v>
      </c>
      <c r="G26" s="26"/>
      <c r="I26" s="78"/>
      <c r="J26" s="23"/>
      <c r="K26" s="76"/>
    </row>
    <row r="27" spans="1:11">
      <c r="A27" s="17"/>
      <c r="B27" s="26" t="s">
        <v>174</v>
      </c>
      <c r="F27" s="23">
        <f>F26-(F26*0.4)</f>
        <v>323.96662200000003</v>
      </c>
      <c r="G27" s="26"/>
      <c r="I27" s="78"/>
      <c r="J27" s="23"/>
      <c r="K27" s="76"/>
    </row>
    <row r="28" spans="1:11">
      <c r="B28" s="1" t="s">
        <v>27</v>
      </c>
      <c r="F28" s="20">
        <f>ROUND(F27,2)</f>
        <v>323.97000000000003</v>
      </c>
      <c r="I28" s="78"/>
      <c r="J28" s="20"/>
      <c r="K28" s="76"/>
    </row>
    <row r="29" spans="1:11">
      <c r="B29" s="1" t="s">
        <v>28</v>
      </c>
      <c r="F29" s="31">
        <f>ROUND(F28,0)</f>
        <v>324</v>
      </c>
      <c r="G29" s="32" t="s">
        <v>29</v>
      </c>
      <c r="H29" s="33"/>
      <c r="I29" s="79"/>
      <c r="J29" s="31"/>
      <c r="K29" s="77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0</v>
      </c>
    </row>
    <row r="35" spans="1:11">
      <c r="A35" s="17"/>
      <c r="B35" s="26" t="s">
        <v>24</v>
      </c>
      <c r="F35" s="23">
        <f>ROUND(H20,5)</f>
        <v>449.95364000000001</v>
      </c>
    </row>
    <row r="36" spans="1:11">
      <c r="A36" s="17"/>
      <c r="B36" s="26" t="s">
        <v>30</v>
      </c>
      <c r="F36" s="23">
        <f>ROUND(IF(F35*20%&gt;200,200,F35*20%),5)</f>
        <v>89.990729999999999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449.95364000000001</v>
      </c>
    </row>
    <row r="39" spans="1:11">
      <c r="B39" s="26" t="s">
        <v>33</v>
      </c>
      <c r="F39" s="23">
        <f>F38*$H$7</f>
        <v>89.990728000000004</v>
      </c>
    </row>
    <row r="40" spans="1:11">
      <c r="A40" s="17"/>
      <c r="B40" s="26" t="s">
        <v>34</v>
      </c>
      <c r="F40" s="23">
        <f>ROUND(SUM(F38+F39),5)</f>
        <v>539.94437000000005</v>
      </c>
      <c r="G40" s="26"/>
    </row>
    <row r="41" spans="1:11">
      <c r="A41" s="17"/>
      <c r="B41" s="26" t="s">
        <v>177</v>
      </c>
      <c r="F41" s="23">
        <f>ROUND(F40-(F40*0.4),5)</f>
        <v>323.96661999999998</v>
      </c>
      <c r="G41" s="26"/>
    </row>
    <row r="42" spans="1:11">
      <c r="B42" s="1" t="s">
        <v>27</v>
      </c>
      <c r="F42" s="20">
        <f>ROUND(F41,2)</f>
        <v>323.97000000000003</v>
      </c>
      <c r="J42" s="30"/>
    </row>
    <row r="43" spans="1:11">
      <c r="B43" s="1" t="s">
        <v>35</v>
      </c>
      <c r="F43" s="31">
        <f>ROUND(F42,0)</f>
        <v>324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179</v>
      </c>
      <c r="J47" s="38" t="s">
        <v>42</v>
      </c>
      <c r="K47" s="40" t="s">
        <v>43</v>
      </c>
    </row>
    <row r="48" spans="1:11">
      <c r="C48" s="41" t="s">
        <v>44</v>
      </c>
      <c r="D48" s="42">
        <f>IF(C48&lt;&gt;"",VLOOKUP(C48,Maggiorazioni!$A$5:$B$114,2,FALSE),0)</f>
        <v>0.12</v>
      </c>
      <c r="E48" s="43">
        <v>2</v>
      </c>
      <c r="F48" s="44">
        <f t="shared" ref="F48:F60" si="2">IF(AND(C48&lt;&gt;"",E48&gt;0),IF($H$20*20%&gt;200,200,$H$20*20%),0)</f>
        <v>89.990728000000004</v>
      </c>
      <c r="G48" s="44">
        <f t="shared" ref="G48:G59" si="3">(F48*E48)</f>
        <v>179.98145600000001</v>
      </c>
      <c r="H48" s="44">
        <f>ROUND((G48*D48+G48),5)</f>
        <v>201.57923</v>
      </c>
      <c r="I48" s="44">
        <f>H48-(H48*0.4)</f>
        <v>120.94753799999999</v>
      </c>
      <c r="J48" s="45">
        <f>ROUND(I48,2)</f>
        <v>120.95</v>
      </c>
      <c r="K48" s="46">
        <f t="shared" ref="K48:K60" si="4">ROUND(J48,0)</f>
        <v>121</v>
      </c>
    </row>
    <row r="49" spans="3:11">
      <c r="C49" s="41" t="s">
        <v>45</v>
      </c>
      <c r="D49" s="42">
        <f>IF(C49&lt;&gt;"",VLOOKUP(C49,Maggiorazioni!$A$5:$B$114,2,FALSE),0)</f>
        <v>0.15</v>
      </c>
      <c r="E49" s="43">
        <v>3</v>
      </c>
      <c r="F49" s="44">
        <f t="shared" si="2"/>
        <v>89.990728000000004</v>
      </c>
      <c r="G49" s="44">
        <f t="shared" si="3"/>
        <v>269.97218400000003</v>
      </c>
      <c r="H49" s="44">
        <f>ROUND((G49*D49+G49),5)</f>
        <v>310.46800999999999</v>
      </c>
      <c r="I49" s="44">
        <f>H49-(H49*0.4)</f>
        <v>186.28080599999998</v>
      </c>
      <c r="J49" s="45">
        <f t="shared" ref="J49:J60" si="5">ROUND(I49,2)</f>
        <v>186.28</v>
      </c>
      <c r="K49" s="46">
        <f t="shared" si="4"/>
        <v>186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60" si="7">H50-(H50*0.4)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IF(C60&lt;&gt;"",VLOOKUP(C60,Maggiorazioni!$A$5:$B$111,2,FALSE),0)</f>
        <v>0</v>
      </c>
      <c r="E60" s="50"/>
      <c r="F60" s="51">
        <f t="shared" si="2"/>
        <v>0</v>
      </c>
      <c r="G60" s="51">
        <f>(F60*D60+F60)*E60</f>
        <v>0</v>
      </c>
      <c r="H60" s="80">
        <f t="shared" si="6"/>
        <v>0</v>
      </c>
      <c r="I60" s="51">
        <f t="shared" si="7"/>
        <v>0</v>
      </c>
      <c r="J60" s="73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G30" sqref="G30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</row>
    <row r="2" spans="1:256" s="3" customFormat="1" ht="18" customHeight="1" thickBot="1">
      <c r="A2" s="82" t="s">
        <v>169</v>
      </c>
      <c r="B2" s="82"/>
      <c r="C2" s="82"/>
      <c r="D2" s="82"/>
      <c r="E2" s="82"/>
      <c r="F2" s="82"/>
      <c r="G2" s="82"/>
      <c r="H2" s="8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66</v>
      </c>
    </row>
    <row r="6" spans="1:256" ht="18" customHeight="1">
      <c r="G6" s="6" t="s">
        <v>2</v>
      </c>
      <c r="H6" s="9" t="s">
        <v>91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52.8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120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120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120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66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66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18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66</v>
      </c>
    </row>
    <row r="23" spans="1:9">
      <c r="A23" s="17"/>
      <c r="B23" s="26" t="s">
        <v>25</v>
      </c>
      <c r="F23" s="23">
        <f>$H$7*F22</f>
        <v>13.200000000000001</v>
      </c>
      <c r="G23" s="26"/>
    </row>
    <row r="24" spans="1:9">
      <c r="A24" s="17"/>
      <c r="B24" s="26" t="s">
        <v>26</v>
      </c>
      <c r="F24" s="23">
        <f>ROUND(SUM(F22:F23),5)</f>
        <v>79.2</v>
      </c>
      <c r="G24" s="26"/>
    </row>
    <row r="25" spans="1:9">
      <c r="B25" s="1" t="s">
        <v>27</v>
      </c>
      <c r="F25" s="20">
        <f>ROUND(F24,2)</f>
        <v>79.2</v>
      </c>
    </row>
    <row r="26" spans="1:9">
      <c r="B26" s="1" t="s">
        <v>35</v>
      </c>
      <c r="F26" s="31">
        <f>ROUND(F25,0)</f>
        <v>79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>
        <v>0</v>
      </c>
    </row>
    <row r="32" spans="1:9">
      <c r="A32" s="17"/>
      <c r="B32" s="26" t="s">
        <v>24</v>
      </c>
      <c r="F32" s="23">
        <f>H5</f>
        <v>66</v>
      </c>
    </row>
    <row r="33" spans="1:10">
      <c r="A33" s="17"/>
      <c r="B33" s="26" t="s">
        <v>30</v>
      </c>
      <c r="F33" s="23">
        <f>ROUND(IF(H5&lt;&gt;H17,IF(F32*20%&gt;200,200,IF(H5&lt;&gt;H18,H5,0)*20%),H17),5)</f>
        <v>66</v>
      </c>
    </row>
    <row r="34" spans="1:10">
      <c r="B34" s="26" t="s">
        <v>31</v>
      </c>
      <c r="F34" s="23">
        <f>F33*H30</f>
        <v>0</v>
      </c>
    </row>
    <row r="35" spans="1:10" ht="11.25" customHeight="1">
      <c r="B35" s="26" t="s">
        <v>32</v>
      </c>
      <c r="F35" s="23">
        <f>IF(H5&lt;&gt;H17,SUM(F32+F34),F34)</f>
        <v>0</v>
      </c>
    </row>
    <row r="36" spans="1:10">
      <c r="B36" s="26" t="s">
        <v>33</v>
      </c>
      <c r="F36" s="23">
        <f>F35*$H$7</f>
        <v>0</v>
      </c>
    </row>
    <row r="37" spans="1:10">
      <c r="A37" s="17"/>
      <c r="B37" s="26" t="s">
        <v>34</v>
      </c>
      <c r="F37" s="23">
        <f>ROUND(SUM(F35+F36),5)</f>
        <v>0</v>
      </c>
      <c r="G37" s="26"/>
    </row>
    <row r="38" spans="1:10">
      <c r="B38" s="1" t="s">
        <v>27</v>
      </c>
      <c r="F38" s="20">
        <f>ROUND(F37,2)</f>
        <v>0</v>
      </c>
    </row>
    <row r="39" spans="1:10">
      <c r="B39" s="1" t="s">
        <v>35</v>
      </c>
      <c r="F39" s="31">
        <f>ROUND(F38,0)</f>
        <v>0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0.1</v>
      </c>
      <c r="E44" s="43">
        <v>3</v>
      </c>
      <c r="F44" s="44">
        <f>IF(AND(C44&lt;&gt;"",E44&gt;0),IF($H$5*20%&gt;200,200,IF($H$5&lt;&gt;$H$18,$H$5,0)*20%),0)</f>
        <v>13.200000000000001</v>
      </c>
      <c r="G44" s="44">
        <f t="shared" ref="G44:G56" si="0">(F44*E44)</f>
        <v>39.6</v>
      </c>
      <c r="H44" s="44">
        <f>ROUND((G44*D44+G44),5)</f>
        <v>43.56</v>
      </c>
      <c r="I44" s="20">
        <f>ROUND(H44,2)</f>
        <v>43.56</v>
      </c>
      <c r="J44" s="46">
        <f t="shared" ref="J44:J56" si="1">ROUND(I44,0)</f>
        <v>44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13.200000000000001</v>
      </c>
      <c r="G45" s="44">
        <f t="shared" si="0"/>
        <v>26.400000000000002</v>
      </c>
      <c r="H45" s="44">
        <f>ROUND((G45*D45+G45),5)</f>
        <v>30.36</v>
      </c>
      <c r="I45" s="20">
        <f t="shared" ref="I45:I56" si="2">ROUND(H45,2)</f>
        <v>30.36</v>
      </c>
      <c r="J45" s="46">
        <f t="shared" si="1"/>
        <v>30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3"/>
        <v>0</v>
      </c>
      <c r="G56" s="51">
        <f t="shared" si="0"/>
        <v>0</v>
      </c>
      <c r="H56" s="51">
        <f t="shared" si="5"/>
        <v>0</v>
      </c>
      <c r="I56" s="73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E10" sqref="E10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>
      <c r="A34" s="63" t="s">
        <v>88</v>
      </c>
      <c r="B34" s="64">
        <v>0.2</v>
      </c>
      <c r="C34" s="65"/>
      <c r="D34" s="63" t="s">
        <v>88</v>
      </c>
      <c r="E34" s="64">
        <v>0.2</v>
      </c>
    </row>
    <row r="35" spans="1:5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99</v>
      </c>
      <c r="B45" s="64">
        <v>0.2</v>
      </c>
      <c r="C45" s="65"/>
      <c r="D45" s="63" t="s">
        <v>99</v>
      </c>
      <c r="E45" s="64">
        <v>0.2</v>
      </c>
    </row>
    <row r="46" spans="1:5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>
      <c r="A53" s="63" t="s">
        <v>107</v>
      </c>
      <c r="B53" s="64">
        <v>0.2</v>
      </c>
      <c r="C53" s="65"/>
      <c r="D53" s="63" t="s">
        <v>107</v>
      </c>
      <c r="E53" s="64">
        <v>0.2</v>
      </c>
    </row>
    <row r="54" spans="1:5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0.2</v>
      </c>
      <c r="C76" s="65"/>
      <c r="D76" s="63" t="s">
        <v>129</v>
      </c>
      <c r="E76" s="64">
        <v>0.2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>
      <c r="A91" s="63" t="s">
        <v>144</v>
      </c>
      <c r="B91" s="64">
        <v>0</v>
      </c>
      <c r="C91" s="65"/>
      <c r="D91" s="63" t="s">
        <v>144</v>
      </c>
      <c r="E91" s="64">
        <v>0</v>
      </c>
    </row>
    <row r="92" spans="1:5">
      <c r="A92" s="63" t="s">
        <v>145</v>
      </c>
      <c r="B92" s="64">
        <v>0</v>
      </c>
      <c r="C92" s="65"/>
      <c r="D92" s="63" t="s">
        <v>145</v>
      </c>
      <c r="E92" s="64">
        <v>0</v>
      </c>
    </row>
    <row r="93" spans="1:5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>
      <c r="A108" s="63" t="s">
        <v>161</v>
      </c>
      <c r="B108" s="64">
        <v>0.15</v>
      </c>
      <c r="C108" s="65"/>
      <c r="D108" s="63" t="s">
        <v>161</v>
      </c>
      <c r="E108" s="64">
        <v>0.15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cciaa foggia</cp:lastModifiedBy>
  <dcterms:created xsi:type="dcterms:W3CDTF">2011-05-09T08:13:24Z</dcterms:created>
  <dcterms:modified xsi:type="dcterms:W3CDTF">2016-05-26T08:00:30Z</dcterms:modified>
</cp:coreProperties>
</file>