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960" activeTab="0"/>
  </bookViews>
  <sheets>
    <sheet name="Calcolo 2020 Fatturato 2019" sheetId="1" r:id="rId1"/>
    <sheet name="Maggiorazione" sheetId="2" r:id="rId2"/>
  </sheets>
  <definedNames/>
  <calcPr fullCalcOnLoad="1"/>
</workbook>
</file>

<file path=xl/sharedStrings.xml><?xml version="1.0" encoding="utf-8"?>
<sst xmlns="http://schemas.openxmlformats.org/spreadsheetml/2006/main" count="52" uniqueCount="45">
  <si>
    <t xml:space="preserve">Denominazione dell'impresa: </t>
  </si>
  <si>
    <t xml:space="preserve">Sigla provincia della SEDE : </t>
  </si>
  <si>
    <t>FG</t>
  </si>
  <si>
    <t xml:space="preserve">Maggiorazione: </t>
  </si>
  <si>
    <t>Calcolo dell'importo dovuto in base agli scaglioni di fatturato</t>
  </si>
  <si>
    <t>Da Euro</t>
  </si>
  <si>
    <t>A Euro</t>
  </si>
  <si>
    <t>IMPORTO SCAGLIONE</t>
  </si>
  <si>
    <t>ALIQUOTA</t>
  </si>
  <si>
    <t>IMPORTO</t>
  </si>
  <si>
    <t>1º scaglione</t>
  </si>
  <si>
    <t>importo fisso</t>
  </si>
  <si>
    <t>---------</t>
  </si>
  <si>
    <t>2º scaglione</t>
  </si>
  <si>
    <t>3º scaglione</t>
  </si>
  <si>
    <t>4º scaglione</t>
  </si>
  <si>
    <t>5º scaglione</t>
  </si>
  <si>
    <t>6º scaglione</t>
  </si>
  <si>
    <t>7º scaglione</t>
  </si>
  <si>
    <t>8º scaglione</t>
  </si>
  <si>
    <t>oltre</t>
  </si>
  <si>
    <t>S – Importo sede</t>
  </si>
  <si>
    <t>Esempio A – Impresa con sola sede in provincia:</t>
  </si>
  <si>
    <r>
      <t>S</t>
    </r>
    <r>
      <rPr>
        <sz val="10"/>
        <rFont val="Bitstream Vera Sans"/>
        <family val="2"/>
      </rPr>
      <t xml:space="preserve"> – Importo sede</t>
    </r>
  </si>
  <si>
    <r>
      <t>D</t>
    </r>
    <r>
      <rPr>
        <sz val="10"/>
        <rFont val="Bitstream Vera Sans"/>
        <family val="2"/>
      </rPr>
      <t xml:space="preserve"> – Delta derivante da eventuale maggiorazione su S </t>
    </r>
  </si>
  <si>
    <r>
      <t>SD</t>
    </r>
    <r>
      <rPr>
        <sz val="10"/>
        <rFont val="Bitstream Vera Sans"/>
        <family val="2"/>
      </rPr>
      <t xml:space="preserve"> – Importo finale sede (S+D)</t>
    </r>
  </si>
  <si>
    <r>
      <t>SR</t>
    </r>
    <r>
      <rPr>
        <sz val="10"/>
        <rFont val="Bitstream Vera Sans"/>
        <family val="2"/>
      </rPr>
      <t xml:space="preserve"> – Importo finale sede ridotto del 50%</t>
    </r>
  </si>
  <si>
    <t>Arrotondamento al centesimo di euro</t>
  </si>
  <si>
    <t>Arrotondamento</t>
  </si>
  <si>
    <t>Importo da indicare delega F24</t>
  </si>
  <si>
    <t>codice tributo 3850</t>
  </si>
  <si>
    <r>
      <t>U</t>
    </r>
    <r>
      <rPr>
        <sz val="10"/>
        <rFont val="Bitstream Vera Sans"/>
        <family val="2"/>
      </rPr>
      <t xml:space="preserve"> - Importo UL, 20% di questo importo con il max. di Euro 200:</t>
    </r>
  </si>
  <si>
    <r>
      <t xml:space="preserve">N </t>
    </r>
    <r>
      <rPr>
        <sz val="10"/>
        <rFont val="Bitstream Vera Sans"/>
        <family val="2"/>
      </rPr>
      <t>– Importo UL per N. unita' locali</t>
    </r>
  </si>
  <si>
    <r>
      <t>SU</t>
    </r>
    <r>
      <rPr>
        <sz val="10"/>
        <rFont val="Bitstream Vera Sans"/>
        <family val="2"/>
      </rPr>
      <t xml:space="preserve"> – Importo sede e UL (S+N)</t>
    </r>
  </si>
  <si>
    <r>
      <t>D</t>
    </r>
    <r>
      <rPr>
        <sz val="10"/>
        <rFont val="Bitstream Vera Sans"/>
        <family val="2"/>
      </rPr>
      <t xml:space="preserve"> – Delta derivante da eventuale maggiorazione su SU</t>
    </r>
  </si>
  <si>
    <r>
      <t>SUD</t>
    </r>
    <r>
      <rPr>
        <sz val="10"/>
        <rFont val="Bitstream Vera Sans"/>
        <family val="2"/>
      </rPr>
      <t xml:space="preserve"> - Importo finale sede e UL (SU+D)</t>
    </r>
  </si>
  <si>
    <r>
      <t>SR</t>
    </r>
    <r>
      <rPr>
        <sz val="10"/>
        <rFont val="Bitstream Vera Sans"/>
        <family val="2"/>
      </rPr>
      <t xml:space="preserve"> – Importo finale ridotto del 50%</t>
    </r>
  </si>
  <si>
    <t>Arrotondamento all'unita' di euro</t>
  </si>
  <si>
    <t>CCIAA</t>
  </si>
  <si>
    <t>Aliquota Sez Ord</t>
  </si>
  <si>
    <t>Aliquota Sez Spec</t>
  </si>
  <si>
    <t>DIRITTO ANNUALE 2021 - CALCOLO DOVUTO IN BASE AL FATTURATO</t>
  </si>
  <si>
    <t xml:space="preserve">Fatturato 2020 (Euro): </t>
  </si>
  <si>
    <t>Esempio B – Impresa con sede e N. unità locali in provincia (già iscritte al 31.12.2020):</t>
  </si>
  <si>
    <t xml:space="preserve">Numero unità locali in provincia già iscritte al 31.12.2020: 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</si>
</sst>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Euro&quot;0.00"/>
    <numFmt numFmtId="165" formatCode="#,##0.00&quot;€ &quot;"/>
    <numFmt numFmtId="166" formatCode="0.000%"/>
    <numFmt numFmtId="167" formatCode="#,##0.00000&quot;€ &quot;"/>
    <numFmt numFmtId="168" formatCode="0.00000000000"/>
    <numFmt numFmtId="169" formatCode="#,##0.0000000000"/>
    <numFmt numFmtId="170" formatCode="#,##0&quot;€ &quot;"/>
  </numFmts>
  <fonts count="19">
    <font>
      <sz val="10"/>
      <name val="Arial"/>
      <family val="2"/>
    </font>
    <font>
      <sz val="10"/>
      <color indexed="8"/>
      <name val="MS Sans Serif"/>
      <family val="2"/>
    </font>
    <font>
      <sz val="10"/>
      <name val="Bitstream Vera Sans"/>
      <family val="2"/>
    </font>
    <font>
      <b/>
      <sz val="14"/>
      <color indexed="56"/>
      <name val="Bitstream Vera Sans Mono"/>
      <family val="3"/>
    </font>
    <font>
      <sz val="14"/>
      <color indexed="56"/>
      <name val="Bitstream Vera Sans Mono"/>
      <family val="3"/>
    </font>
    <font>
      <b/>
      <sz val="12"/>
      <color indexed="56"/>
      <name val="Bitstream Vera Sans Mono"/>
      <family val="3"/>
    </font>
    <font>
      <sz val="10"/>
      <color indexed="56"/>
      <name val="Bitstream Vera Sans Mono"/>
      <family val="3"/>
    </font>
    <font>
      <sz val="10"/>
      <color indexed="12"/>
      <name val="Bitstream Vera Sans"/>
      <family val="2"/>
    </font>
    <font>
      <b/>
      <sz val="12"/>
      <name val="Bitstream Vera Sans"/>
      <family val="2"/>
    </font>
    <font>
      <b/>
      <sz val="10"/>
      <name val="Bitstream Vera Sans"/>
      <family val="2"/>
    </font>
    <font>
      <b/>
      <sz val="11"/>
      <name val="Bitstream Vera Sans"/>
      <family val="2"/>
    </font>
    <font>
      <sz val="11"/>
      <name val="Bitstream Vera Sans"/>
      <family val="2"/>
    </font>
    <font>
      <b/>
      <i/>
      <sz val="10"/>
      <name val="Bitstream Vera Sans"/>
      <family val="2"/>
    </font>
    <font>
      <sz val="10"/>
      <color indexed="56"/>
      <name val="Bitstream Vera Sans"/>
      <family val="2"/>
    </font>
    <font>
      <sz val="10"/>
      <color indexed="10"/>
      <name val="Bitstream Vera Sans"/>
      <family val="2"/>
    </font>
    <font>
      <sz val="8"/>
      <name val="Bitstream Vera Sans"/>
      <family val="2"/>
    </font>
    <font>
      <sz val="10"/>
      <name val="Trebuchet MS"/>
      <family val="2"/>
    </font>
    <font>
      <b/>
      <i/>
      <sz val="10"/>
      <color indexed="9"/>
      <name val="Trebuchet MS"/>
      <family val="2"/>
    </font>
    <font>
      <sz val="10"/>
      <color indexed="8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right"/>
      <protection/>
    </xf>
    <xf numFmtId="0" fontId="10" fillId="2" borderId="1" xfId="0" applyFont="1" applyFill="1" applyBorder="1" applyAlignment="1" applyProtection="1">
      <alignment horizontal="center" shrinkToFit="1"/>
      <protection locked="0"/>
    </xf>
    <xf numFmtId="3" fontId="10" fillId="2" borderId="1" xfId="0" applyNumberFormat="1" applyFont="1" applyFill="1" applyBorder="1" applyAlignment="1" applyProtection="1">
      <alignment horizontal="center" shrinkToFit="1"/>
      <protection locked="0"/>
    </xf>
    <xf numFmtId="0" fontId="10" fillId="2" borderId="1" xfId="0" applyFont="1" applyFill="1" applyBorder="1" applyAlignment="1" applyProtection="1">
      <alignment horizontal="center"/>
      <protection locked="0"/>
    </xf>
    <xf numFmtId="9" fontId="9" fillId="0" borderId="0" xfId="18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 horizontal="right"/>
      <protection/>
    </xf>
    <xf numFmtId="164" fontId="2" fillId="0" borderId="0" xfId="0" applyNumberFormat="1" applyFont="1" applyAlignment="1" applyProtection="1">
      <alignment/>
      <protection/>
    </xf>
    <xf numFmtId="4" fontId="11" fillId="0" borderId="0" xfId="0" applyNumberFormat="1" applyFont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3" fillId="0" borderId="0" xfId="0" applyFont="1" applyAlignment="1" applyProtection="1">
      <alignment horizontal="right"/>
      <protection/>
    </xf>
    <xf numFmtId="0" fontId="13" fillId="0" borderId="0" xfId="0" applyFont="1" applyAlignment="1" applyProtection="1">
      <alignment horizontal="right" wrapText="1"/>
      <protection/>
    </xf>
    <xf numFmtId="0" fontId="14" fillId="0" borderId="0" xfId="0" applyFont="1" applyAlignment="1" applyProtection="1">
      <alignment horizontal="center" vertical="center"/>
      <protection/>
    </xf>
    <xf numFmtId="4" fontId="15" fillId="0" borderId="0" xfId="0" applyNumberFormat="1" applyFont="1" applyAlignment="1" applyProtection="1">
      <alignment/>
      <protection/>
    </xf>
    <xf numFmtId="4" fontId="2" fillId="0" borderId="0" xfId="0" applyNumberFormat="1" applyFont="1" applyAlignment="1" applyProtection="1">
      <alignment horizontal="right"/>
      <protection/>
    </xf>
    <xf numFmtId="165" fontId="2" fillId="0" borderId="0" xfId="0" applyNumberFormat="1" applyFont="1" applyAlignment="1" applyProtection="1">
      <alignment/>
      <protection/>
    </xf>
    <xf numFmtId="4" fontId="2" fillId="0" borderId="0" xfId="0" applyNumberFormat="1" applyFont="1" applyAlignment="1" applyProtection="1">
      <alignment/>
      <protection/>
    </xf>
    <xf numFmtId="166" fontId="2" fillId="0" borderId="0" xfId="0" applyNumberFormat="1" applyFont="1" applyAlignment="1" applyProtection="1">
      <alignment/>
      <protection/>
    </xf>
    <xf numFmtId="167" fontId="2" fillId="0" borderId="0" xfId="0" applyNumberFormat="1" applyFont="1" applyAlignment="1" applyProtection="1">
      <alignment/>
      <protection/>
    </xf>
    <xf numFmtId="4" fontId="15" fillId="0" borderId="0" xfId="0" applyNumberFormat="1" applyFont="1" applyAlignment="1" applyProtection="1">
      <alignment horizontal="right"/>
      <protection/>
    </xf>
    <xf numFmtId="167" fontId="2" fillId="0" borderId="2" xfId="0" applyNumberFormat="1" applyFont="1" applyBorder="1" applyAlignment="1" applyProtection="1">
      <alignment/>
      <protection/>
    </xf>
    <xf numFmtId="167" fontId="2" fillId="0" borderId="0" xfId="0" applyNumberFormat="1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165" fontId="9" fillId="0" borderId="0" xfId="0" applyNumberFormat="1" applyFont="1" applyAlignment="1" applyProtection="1">
      <alignment horizontal="center"/>
      <protection/>
    </xf>
    <xf numFmtId="168" fontId="2" fillId="0" borderId="0" xfId="0" applyNumberFormat="1" applyFont="1" applyAlignment="1" applyProtection="1">
      <alignment/>
      <protection/>
    </xf>
    <xf numFmtId="169" fontId="2" fillId="0" borderId="0" xfId="0" applyNumberFormat="1" applyFont="1" applyAlignment="1" applyProtection="1">
      <alignment/>
      <protection/>
    </xf>
    <xf numFmtId="170" fontId="9" fillId="3" borderId="0" xfId="0" applyNumberFormat="1" applyFont="1" applyFill="1" applyAlignment="1" applyProtection="1">
      <alignment/>
      <protection/>
    </xf>
    <xf numFmtId="0" fontId="9" fillId="3" borderId="0" xfId="0" applyFont="1" applyFill="1" applyAlignment="1" applyProtection="1">
      <alignment/>
      <protection/>
    </xf>
    <xf numFmtId="0" fontId="2" fillId="3" borderId="0" xfId="0" applyFont="1" applyFill="1" applyAlignment="1" applyProtection="1">
      <alignment/>
      <protection/>
    </xf>
    <xf numFmtId="168" fontId="9" fillId="3" borderId="0" xfId="0" applyNumberFormat="1" applyFont="1" applyFill="1" applyAlignment="1" applyProtection="1">
      <alignment/>
      <protection/>
    </xf>
    <xf numFmtId="169" fontId="9" fillId="3" borderId="0" xfId="0" applyNumberFormat="1" applyFont="1" applyFill="1" applyAlignment="1" applyProtection="1">
      <alignment/>
      <protection/>
    </xf>
    <xf numFmtId="167" fontId="9" fillId="0" borderId="0" xfId="0" applyNumberFormat="1" applyFont="1" applyAlignment="1" applyProtection="1">
      <alignment/>
      <protection/>
    </xf>
    <xf numFmtId="170" fontId="2" fillId="0" borderId="0" xfId="0" applyNumberFormat="1" applyFont="1" applyAlignment="1" applyProtection="1">
      <alignment/>
      <protection/>
    </xf>
    <xf numFmtId="0" fontId="16" fillId="0" borderId="0" xfId="0" applyFont="1" applyAlignment="1">
      <alignment horizontal="center"/>
    </xf>
    <xf numFmtId="9" fontId="16" fillId="0" borderId="0" xfId="18" applyNumberFormat="1" applyFont="1" applyFill="1" applyBorder="1" applyAlignment="1" applyProtection="1">
      <alignment/>
      <protection/>
    </xf>
    <xf numFmtId="0" fontId="17" fillId="4" borderId="0" xfId="17" applyFont="1" applyFill="1" applyBorder="1" applyAlignment="1">
      <alignment horizontal="center"/>
      <protection/>
    </xf>
    <xf numFmtId="9" fontId="17" fillId="4" borderId="0" xfId="17" applyNumberFormat="1" applyFont="1" applyFill="1" applyBorder="1" applyAlignment="1">
      <alignment horizontal="center"/>
      <protection/>
    </xf>
    <xf numFmtId="9" fontId="17" fillId="5" borderId="0" xfId="17" applyNumberFormat="1" applyFont="1" applyFill="1" applyBorder="1" applyAlignment="1">
      <alignment horizontal="center"/>
      <protection/>
    </xf>
    <xf numFmtId="0" fontId="18" fillId="0" borderId="0" xfId="17" applyFont="1" applyFill="1" applyBorder="1" applyAlignment="1">
      <alignment horizontal="center" wrapText="1"/>
      <protection/>
    </xf>
    <xf numFmtId="9" fontId="16" fillId="5" borderId="0" xfId="18" applyNumberFormat="1" applyFont="1" applyFill="1" applyBorder="1" applyAlignment="1" applyProtection="1">
      <alignment/>
      <protection/>
    </xf>
    <xf numFmtId="9" fontId="16" fillId="0" borderId="0" xfId="0" applyNumberFormat="1" applyFont="1" applyFill="1" applyBorder="1" applyAlignment="1">
      <alignment/>
    </xf>
    <xf numFmtId="0" fontId="3" fillId="0" borderId="3" xfId="0" applyFont="1" applyBorder="1" applyAlignment="1" applyProtection="1">
      <alignment horizontal="center"/>
      <protection/>
    </xf>
    <xf numFmtId="0" fontId="5" fillId="0" borderId="4" xfId="0" applyFont="1" applyBorder="1" applyAlignment="1" applyProtection="1">
      <alignment horizontal="left"/>
      <protection/>
    </xf>
  </cellXfs>
  <cellStyles count="7">
    <cellStyle name="Normal" xfId="0"/>
    <cellStyle name="Comma" xfId="15"/>
    <cellStyle name="Comma [0]" xfId="16"/>
    <cellStyle name="Normale_Foglio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35</xdr:row>
      <xdr:rowOff>161925</xdr:rowOff>
    </xdr:from>
    <xdr:to>
      <xdr:col>7</xdr:col>
      <xdr:colOff>666750</xdr:colOff>
      <xdr:row>38</xdr:row>
      <xdr:rowOff>9525</xdr:rowOff>
    </xdr:to>
    <xdr:sp>
      <xdr:nvSpPr>
        <xdr:cNvPr id="1" name="Connettore 4 2"/>
        <xdr:cNvSpPr>
          <a:spLocks/>
        </xdr:cNvSpPr>
      </xdr:nvSpPr>
      <xdr:spPr>
        <a:xfrm flipV="1">
          <a:off x="6715125" y="6362700"/>
          <a:ext cx="666750" cy="333375"/>
        </a:xfrm>
        <a:prstGeom prst="bentConnector3">
          <a:avLst/>
        </a:prstGeom>
        <a:noFill/>
        <a:ln w="25560" cmpd="sng">
          <a:solidFill>
            <a:srgbClr val="C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2.7109375" style="1" customWidth="1"/>
    <col min="2" max="2" width="2.28125" style="1" customWidth="1"/>
    <col min="3" max="3" width="17.8515625" style="1" customWidth="1"/>
    <col min="4" max="4" width="19.00390625" style="1" customWidth="1"/>
    <col min="5" max="5" width="20.8515625" style="1" customWidth="1"/>
    <col min="6" max="6" width="19.140625" style="1" customWidth="1"/>
    <col min="7" max="7" width="18.8515625" style="1" customWidth="1"/>
    <col min="8" max="9" width="19.421875" style="1" customWidth="1"/>
    <col min="10" max="10" width="22.7109375" style="1" customWidth="1"/>
    <col min="11" max="11" width="19.140625" style="1" customWidth="1"/>
    <col min="12" max="16384" width="8.8515625" style="1" customWidth="1"/>
  </cols>
  <sheetData>
    <row r="1" spans="1:9" s="3" customFormat="1" ht="18" customHeight="1">
      <c r="A1" s="48" t="s">
        <v>41</v>
      </c>
      <c r="B1" s="48"/>
      <c r="C1" s="48"/>
      <c r="D1" s="48"/>
      <c r="E1" s="48"/>
      <c r="F1" s="48"/>
      <c r="G1" s="48"/>
      <c r="H1" s="48"/>
      <c r="I1" s="2"/>
    </row>
    <row r="2" spans="1:9" s="5" customFormat="1" ht="18" customHeight="1">
      <c r="A2" s="49"/>
      <c r="B2" s="49"/>
      <c r="C2" s="49"/>
      <c r="D2" s="49"/>
      <c r="E2" s="49"/>
      <c r="F2" s="49"/>
      <c r="G2" s="49"/>
      <c r="H2" s="49"/>
      <c r="I2" s="4"/>
    </row>
    <row r="3" spans="1:9" s="6" customFormat="1" ht="8.25" customHeight="1">
      <c r="A3" s="1"/>
      <c r="H3" s="7"/>
      <c r="I3" s="7"/>
    </row>
    <row r="4" spans="1:9" s="6" customFormat="1" ht="8.25" customHeight="1">
      <c r="A4" s="1"/>
      <c r="H4" s="7"/>
      <c r="I4" s="7"/>
    </row>
    <row r="5" spans="1:9" s="6" customFormat="1" ht="8.25" customHeight="1">
      <c r="A5" s="1"/>
      <c r="H5" s="7"/>
      <c r="I5" s="7"/>
    </row>
    <row r="6" spans="7:9" ht="18" customHeight="1">
      <c r="G6" s="8" t="s">
        <v>0</v>
      </c>
      <c r="H6" s="9"/>
      <c r="I6" s="7"/>
    </row>
    <row r="7" spans="7:9" ht="18" customHeight="1">
      <c r="G7" s="8" t="s">
        <v>42</v>
      </c>
      <c r="H7" s="10">
        <v>0</v>
      </c>
      <c r="I7" s="7"/>
    </row>
    <row r="8" spans="7:9" ht="18" customHeight="1">
      <c r="G8" s="8" t="s">
        <v>1</v>
      </c>
      <c r="H8" s="11" t="s">
        <v>2</v>
      </c>
      <c r="I8" s="7"/>
    </row>
    <row r="9" spans="7:9" ht="18" customHeight="1">
      <c r="G9" s="8" t="s">
        <v>3</v>
      </c>
      <c r="H9" s="12">
        <f>IF(H8&lt;&gt;"",(VLOOKUP($H$8,Maggiorazione!$A$2:$B$2,2,0)),0)</f>
        <v>0.2</v>
      </c>
      <c r="I9" s="12"/>
    </row>
    <row r="10" spans="2:9" ht="18" customHeight="1">
      <c r="B10" s="13"/>
      <c r="C10" s="14"/>
      <c r="G10" s="13"/>
      <c r="H10" s="15"/>
      <c r="I10" s="15"/>
    </row>
    <row r="11" ht="12.75">
      <c r="A11" s="16" t="s">
        <v>4</v>
      </c>
    </row>
    <row r="13" spans="4:9" ht="26.25" customHeight="1">
      <c r="D13" s="17" t="s">
        <v>5</v>
      </c>
      <c r="E13" s="17" t="s">
        <v>6</v>
      </c>
      <c r="F13" s="18" t="s">
        <v>7</v>
      </c>
      <c r="G13" s="17" t="s">
        <v>8</v>
      </c>
      <c r="H13" s="17" t="s">
        <v>9</v>
      </c>
      <c r="I13" s="17"/>
    </row>
    <row r="14" spans="1:9" ht="12.75">
      <c r="A14" s="19"/>
      <c r="B14" s="1" t="s">
        <v>10</v>
      </c>
      <c r="D14" s="20">
        <v>0</v>
      </c>
      <c r="E14" s="20">
        <v>100000</v>
      </c>
      <c r="F14" s="21" t="s">
        <v>11</v>
      </c>
      <c r="G14" s="13" t="s">
        <v>12</v>
      </c>
      <c r="H14" s="22">
        <v>200</v>
      </c>
      <c r="I14" s="22"/>
    </row>
    <row r="15" spans="1:9" ht="12.75">
      <c r="A15" s="19"/>
      <c r="B15" s="1" t="s">
        <v>13</v>
      </c>
      <c r="D15" s="20">
        <v>100000</v>
      </c>
      <c r="E15" s="20">
        <v>250000</v>
      </c>
      <c r="F15" s="23">
        <f aca="true" t="shared" si="0" ref="F15:F21">IF($H$7&lt;D15,0,IF($H$7&gt;E15,E15-D15,$H$7-D15))</f>
        <v>0</v>
      </c>
      <c r="G15" s="24">
        <v>0.00015000000000000001</v>
      </c>
      <c r="H15" s="25">
        <f aca="true" t="shared" si="1" ref="H15:H21">ROUND(F15*G15,5)</f>
        <v>0</v>
      </c>
      <c r="I15" s="25"/>
    </row>
    <row r="16" spans="1:9" ht="12.75">
      <c r="A16" s="19"/>
      <c r="B16" s="1" t="s">
        <v>14</v>
      </c>
      <c r="D16" s="20">
        <v>250000</v>
      </c>
      <c r="E16" s="20">
        <v>500000</v>
      </c>
      <c r="F16" s="23">
        <f t="shared" si="0"/>
        <v>0</v>
      </c>
      <c r="G16" s="24">
        <v>0.00013000000000000002</v>
      </c>
      <c r="H16" s="25">
        <f t="shared" si="1"/>
        <v>0</v>
      </c>
      <c r="I16" s="25"/>
    </row>
    <row r="17" spans="1:9" ht="12.75">
      <c r="A17" s="19"/>
      <c r="B17" s="1" t="s">
        <v>15</v>
      </c>
      <c r="D17" s="20">
        <v>500000</v>
      </c>
      <c r="E17" s="20">
        <v>1000000</v>
      </c>
      <c r="F17" s="23">
        <f t="shared" si="0"/>
        <v>0</v>
      </c>
      <c r="G17" s="24">
        <v>0.0001</v>
      </c>
      <c r="H17" s="25">
        <f t="shared" si="1"/>
        <v>0</v>
      </c>
      <c r="I17" s="25"/>
    </row>
    <row r="18" spans="1:9" ht="12.75">
      <c r="A18" s="19"/>
      <c r="B18" s="1" t="s">
        <v>16</v>
      </c>
      <c r="D18" s="20">
        <v>1000000</v>
      </c>
      <c r="E18" s="20">
        <v>10000000</v>
      </c>
      <c r="F18" s="23">
        <f t="shared" si="0"/>
        <v>0</v>
      </c>
      <c r="G18" s="24">
        <v>9E-05</v>
      </c>
      <c r="H18" s="25">
        <f t="shared" si="1"/>
        <v>0</v>
      </c>
      <c r="I18" s="25"/>
    </row>
    <row r="19" spans="1:9" ht="12.75">
      <c r="A19" s="19"/>
      <c r="B19" s="1" t="s">
        <v>17</v>
      </c>
      <c r="D19" s="20">
        <v>10000000</v>
      </c>
      <c r="E19" s="20">
        <v>35000000</v>
      </c>
      <c r="F19" s="23">
        <f t="shared" si="0"/>
        <v>0</v>
      </c>
      <c r="G19" s="24">
        <v>5E-05</v>
      </c>
      <c r="H19" s="25">
        <f t="shared" si="1"/>
        <v>0</v>
      </c>
      <c r="I19" s="25"/>
    </row>
    <row r="20" spans="1:9" ht="12.75">
      <c r="A20" s="19"/>
      <c r="B20" s="1" t="s">
        <v>18</v>
      </c>
      <c r="D20" s="20">
        <v>35000000</v>
      </c>
      <c r="E20" s="20">
        <v>50000000</v>
      </c>
      <c r="F20" s="23">
        <f t="shared" si="0"/>
        <v>0</v>
      </c>
      <c r="G20" s="24">
        <v>3.0000000000000004E-05</v>
      </c>
      <c r="H20" s="25">
        <f t="shared" si="1"/>
        <v>0</v>
      </c>
      <c r="I20" s="25"/>
    </row>
    <row r="21" spans="1:9" ht="12.75">
      <c r="A21" s="19"/>
      <c r="B21" s="1" t="s">
        <v>19</v>
      </c>
      <c r="D21" s="20">
        <v>50000000</v>
      </c>
      <c r="E21" s="26" t="s">
        <v>20</v>
      </c>
      <c r="F21" s="23">
        <f t="shared" si="0"/>
        <v>0</v>
      </c>
      <c r="G21" s="24">
        <v>1E-05</v>
      </c>
      <c r="H21" s="27">
        <f t="shared" si="1"/>
        <v>0</v>
      </c>
      <c r="I21" s="28"/>
    </row>
    <row r="22" spans="6:9" ht="12.75">
      <c r="F22" s="29"/>
      <c r="G22" s="29"/>
      <c r="H22" s="25">
        <f>IF(SUM(H14:H21)&gt;40000,40000,SUM(H14:H21))</f>
        <v>200</v>
      </c>
      <c r="I22" s="30" t="s">
        <v>21</v>
      </c>
    </row>
    <row r="23" spans="6:9" ht="12.75">
      <c r="F23" s="29"/>
      <c r="G23" s="29"/>
      <c r="H23" s="25"/>
      <c r="I23" s="30"/>
    </row>
    <row r="24" spans="6:9" ht="12.75">
      <c r="F24" s="29"/>
      <c r="G24" s="29"/>
      <c r="H24" s="23"/>
      <c r="I24" s="23"/>
    </row>
    <row r="25" ht="12.75">
      <c r="A25" s="29" t="s">
        <v>22</v>
      </c>
    </row>
    <row r="26" spans="1:11" ht="12.75">
      <c r="A26" s="19"/>
      <c r="B26" s="29" t="s">
        <v>23</v>
      </c>
      <c r="F26" s="25">
        <f>ROUND(H22,5)</f>
        <v>200</v>
      </c>
      <c r="I26" s="31"/>
      <c r="J26" s="25"/>
      <c r="K26" s="32"/>
    </row>
    <row r="27" spans="1:11" ht="12.75">
      <c r="A27" s="19"/>
      <c r="B27" s="29" t="s">
        <v>24</v>
      </c>
      <c r="F27" s="25">
        <f>ROUND($H$9*F26,5)</f>
        <v>40</v>
      </c>
      <c r="G27" s="29"/>
      <c r="I27" s="31"/>
      <c r="J27" s="25"/>
      <c r="K27" s="32"/>
    </row>
    <row r="28" spans="1:11" ht="12.75">
      <c r="A28" s="19"/>
      <c r="B28" s="29" t="s">
        <v>25</v>
      </c>
      <c r="F28" s="25">
        <f>ROUND(SUM(F26:F27),5)</f>
        <v>240</v>
      </c>
      <c r="G28" s="29"/>
      <c r="I28" s="31"/>
      <c r="J28" s="25"/>
      <c r="K28" s="32"/>
    </row>
    <row r="29" spans="1:11" ht="12.75">
      <c r="A29" s="19"/>
      <c r="B29" s="29" t="s">
        <v>26</v>
      </c>
      <c r="F29" s="25">
        <f>F28-(F28*0.5)</f>
        <v>120</v>
      </c>
      <c r="G29" s="29"/>
      <c r="I29" s="31"/>
      <c r="J29" s="25"/>
      <c r="K29" s="32"/>
    </row>
    <row r="30" spans="2:11" ht="12.75">
      <c r="B30" s="1" t="s">
        <v>27</v>
      </c>
      <c r="F30" s="22">
        <f>ROUND(F29,2)</f>
        <v>120</v>
      </c>
      <c r="I30" s="31"/>
      <c r="J30" s="22"/>
      <c r="K30" s="32"/>
    </row>
    <row r="31" spans="2:11" ht="12.75">
      <c r="B31" s="1" t="s">
        <v>28</v>
      </c>
      <c r="F31" s="33">
        <f>ROUND(F30,0)</f>
        <v>120</v>
      </c>
      <c r="G31" s="34" t="s">
        <v>29</v>
      </c>
      <c r="H31" s="35"/>
      <c r="I31" s="36"/>
      <c r="J31" s="33"/>
      <c r="K31" s="37"/>
    </row>
    <row r="32" ht="12.75">
      <c r="G32" s="29" t="s">
        <v>30</v>
      </c>
    </row>
    <row r="34" spans="1:7" ht="12.75">
      <c r="A34" s="29" t="s">
        <v>43</v>
      </c>
      <c r="B34" s="29"/>
      <c r="C34" s="29"/>
      <c r="D34" s="29"/>
      <c r="E34" s="29"/>
      <c r="F34" s="29"/>
      <c r="G34" s="29"/>
    </row>
    <row r="35" spans="7:8" ht="18" customHeight="1">
      <c r="G35" s="8" t="s">
        <v>44</v>
      </c>
      <c r="H35" s="11">
        <v>0</v>
      </c>
    </row>
    <row r="37" spans="1:6" ht="12.75">
      <c r="A37" s="19"/>
      <c r="B37" s="29" t="s">
        <v>23</v>
      </c>
      <c r="F37" s="25">
        <f>ROUND(H22,5)</f>
        <v>200</v>
      </c>
    </row>
    <row r="38" spans="1:6" ht="12.75">
      <c r="A38" s="19"/>
      <c r="B38" s="29" t="s">
        <v>31</v>
      </c>
      <c r="F38" s="25">
        <f>ROUND(IF(F37*0.2&gt;200,200,F37*0.2),5)</f>
        <v>40</v>
      </c>
    </row>
    <row r="39" spans="2:6" ht="12.75">
      <c r="B39" s="29" t="s">
        <v>32</v>
      </c>
      <c r="F39" s="25">
        <f>F38*H35</f>
        <v>0</v>
      </c>
    </row>
    <row r="40" spans="2:6" ht="12.75">
      <c r="B40" s="29" t="s">
        <v>33</v>
      </c>
      <c r="F40" s="25">
        <f>SUM(F37+F39)</f>
        <v>200</v>
      </c>
    </row>
    <row r="41" spans="2:6" ht="12.75">
      <c r="B41" s="29" t="s">
        <v>34</v>
      </c>
      <c r="F41" s="25">
        <f>F40*$H$9</f>
        <v>40</v>
      </c>
    </row>
    <row r="42" spans="1:7" ht="12.75">
      <c r="A42" s="19"/>
      <c r="B42" s="29" t="s">
        <v>35</v>
      </c>
      <c r="F42" s="25">
        <f>ROUND(SUM(F40+F41),5)</f>
        <v>240</v>
      </c>
      <c r="G42" s="29"/>
    </row>
    <row r="43" spans="1:7" ht="12.75">
      <c r="A43" s="19"/>
      <c r="B43" s="29" t="s">
        <v>36</v>
      </c>
      <c r="F43" s="25">
        <f>ROUND(F42-(F42*0.5),5)</f>
        <v>120</v>
      </c>
      <c r="G43" s="29"/>
    </row>
    <row r="44" spans="2:10" ht="12.75">
      <c r="B44" s="1" t="s">
        <v>27</v>
      </c>
      <c r="F44" s="22">
        <f>ROUND(F43,2)</f>
        <v>120</v>
      </c>
      <c r="J44" s="38"/>
    </row>
    <row r="45" spans="2:10" ht="12.75">
      <c r="B45" s="1" t="s">
        <v>37</v>
      </c>
      <c r="F45" s="33">
        <f>ROUND(F44,0)</f>
        <v>120</v>
      </c>
      <c r="G45" s="34" t="s">
        <v>29</v>
      </c>
      <c r="H45" s="35"/>
      <c r="I45" s="35"/>
      <c r="J45" s="38"/>
    </row>
    <row r="46" spans="6:7" ht="12.75">
      <c r="F46" s="39"/>
      <c r="G46" s="29" t="s">
        <v>30</v>
      </c>
    </row>
  </sheetData>
  <sheetProtection selectLockedCells="1" selectUnlockedCells="1"/>
  <mergeCells count="2">
    <mergeCell ref="A1:H1"/>
    <mergeCell ref="A2:H2"/>
  </mergeCells>
  <printOptions horizontalCentered="1"/>
  <pageMargins left="0.19652777777777777" right="0.2361111111111111" top="0.5402777777777777" bottom="0.393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"/>
  <sheetViews>
    <sheetView workbookViewId="0" topLeftCell="A1">
      <selection activeCell="A2" sqref="A2"/>
    </sheetView>
  </sheetViews>
  <sheetFormatPr defaultColWidth="9.140625" defaultRowHeight="12.75"/>
  <cols>
    <col min="1" max="1" width="16.57421875" style="40" customWidth="1"/>
    <col min="2" max="2" width="16.57421875" style="41" customWidth="1"/>
    <col min="3" max="3" width="7.57421875" style="41" customWidth="1"/>
    <col min="4" max="4" width="16.57421875" style="41" customWidth="1"/>
    <col min="5" max="5" width="16.57421875" style="0" customWidth="1"/>
    <col min="6" max="6" width="15.8515625" style="0" customWidth="1"/>
    <col min="7" max="16384" width="8.57421875" style="0" customWidth="1"/>
  </cols>
  <sheetData>
    <row r="1" spans="1:5" ht="14.25">
      <c r="A1" s="42" t="s">
        <v>38</v>
      </c>
      <c r="B1" s="43" t="s">
        <v>39</v>
      </c>
      <c r="C1" s="44"/>
      <c r="D1" s="42" t="s">
        <v>38</v>
      </c>
      <c r="E1" s="43" t="s">
        <v>40</v>
      </c>
    </row>
    <row r="2" spans="1:5" ht="14.25">
      <c r="A2" s="45" t="s">
        <v>2</v>
      </c>
      <c r="B2" s="41">
        <v>0.2</v>
      </c>
      <c r="C2" s="46"/>
      <c r="D2" s="45" t="s">
        <v>2</v>
      </c>
      <c r="E2" s="47">
        <v>0.2</v>
      </c>
    </row>
  </sheetData>
  <sheetProtection sheet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